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50" activeTab="3"/>
  </bookViews>
  <sheets>
    <sheet name="Смета 1" sheetId="3" r:id="rId1"/>
    <sheet name="Штатка 1" sheetId="2" r:id="rId2"/>
    <sheet name="Смета 2" sheetId="5" r:id="rId3"/>
    <sheet name="Штатка 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9" i="2"/>
  <c r="D12" i="5" l="1"/>
  <c r="C15" i="5" l="1"/>
  <c r="G5" i="2" l="1"/>
  <c r="C15" i="3"/>
  <c r="C9" i="2"/>
  <c r="F9" i="2" s="1"/>
  <c r="H9" i="2" s="1"/>
  <c r="C26" i="2"/>
  <c r="G11" i="2"/>
  <c r="F11" i="2"/>
  <c r="H11" i="2" s="1"/>
  <c r="G10" i="2"/>
  <c r="F10" i="2"/>
  <c r="H10" i="2" s="1"/>
  <c r="G8" i="2"/>
  <c r="F8" i="2"/>
  <c r="H8" i="2" s="1"/>
  <c r="G7" i="2"/>
  <c r="F7" i="2"/>
  <c r="H7" i="2" s="1"/>
  <c r="G6" i="2"/>
  <c r="F6" i="2"/>
  <c r="H6" i="2" s="1"/>
  <c r="F5" i="2"/>
  <c r="H5" i="2" s="1"/>
  <c r="F10" i="4"/>
  <c r="H10" i="4" s="1"/>
  <c r="F5" i="4"/>
  <c r="H5" i="4" s="1"/>
  <c r="F6" i="4"/>
  <c r="H6" i="4" s="1"/>
  <c r="F7" i="4"/>
  <c r="H7" i="4" s="1"/>
  <c r="F8" i="4"/>
  <c r="H8" i="4" s="1"/>
  <c r="F9" i="4"/>
  <c r="H9" i="4" s="1"/>
  <c r="F4" i="4"/>
  <c r="H4" i="4" s="1"/>
  <c r="G9" i="2" l="1"/>
  <c r="G12" i="2" s="1"/>
  <c r="G27" i="2" s="1"/>
  <c r="C18" i="3" s="1"/>
  <c r="H12" i="2"/>
  <c r="G5" i="4"/>
  <c r="G6" i="4"/>
  <c r="G7" i="4"/>
  <c r="G8" i="4"/>
  <c r="G9" i="4"/>
  <c r="G10" i="4"/>
  <c r="G4" i="4"/>
  <c r="C52" i="5"/>
  <c r="C42" i="5"/>
  <c r="C66" i="5" s="1"/>
  <c r="C23" i="4"/>
  <c r="C52" i="3"/>
  <c r="C42" i="3"/>
  <c r="C66" i="3" l="1"/>
  <c r="D42" i="3"/>
  <c r="H13" i="2"/>
  <c r="H28" i="2" s="1"/>
  <c r="H27" i="2"/>
  <c r="H11" i="4"/>
  <c r="H24" i="4" s="1"/>
  <c r="C19" i="5" s="1"/>
  <c r="G11" i="4"/>
  <c r="G24" i="4" s="1"/>
  <c r="C18" i="5" s="1"/>
  <c r="C19" i="3" l="1"/>
  <c r="C34" i="3" s="1"/>
  <c r="H12" i="4"/>
  <c r="H25" i="4" s="1"/>
  <c r="C34" i="5"/>
  <c r="C65" i="5" s="1"/>
  <c r="D34" i="5" l="1"/>
  <c r="D31" i="5" s="1"/>
  <c r="C65" i="3"/>
  <c r="D15" i="3"/>
</calcChain>
</file>

<file path=xl/sharedStrings.xml><?xml version="1.0" encoding="utf-8"?>
<sst xmlns="http://schemas.openxmlformats.org/spreadsheetml/2006/main" count="199" uniqueCount="95">
  <si>
    <t>Классификация взносов</t>
  </si>
  <si>
    <t>Сумма (руб.)</t>
  </si>
  <si>
    <t>Вступительные взносы:</t>
  </si>
  <si>
    <t>Книжка садовода</t>
  </si>
  <si>
    <t>Доходная часть:</t>
  </si>
  <si>
    <t>Членские взносы</t>
  </si>
  <si>
    <t>Арендная плата</t>
  </si>
  <si>
    <t>Расходная часть:</t>
  </si>
  <si>
    <t>Из членских взносов:</t>
  </si>
  <si>
    <t>Налог на земли общего пользования</t>
  </si>
  <si>
    <t>Оплата за водоснабжение, согласно договору ГУП «Водоканал»</t>
  </si>
  <si>
    <t xml:space="preserve">Вывоз мусора </t>
  </si>
  <si>
    <t>Уборка снега</t>
  </si>
  <si>
    <t>Аренда аудитории для проведения собраний</t>
  </si>
  <si>
    <t xml:space="preserve">Юридическое сопровождение </t>
  </si>
  <si>
    <t>Раздел земельного участка 1:1</t>
  </si>
  <si>
    <t>Обслуживание АСКУЭ СНТ «Рехколово»</t>
  </si>
  <si>
    <t>Убыток, принимаемый на апрель 2018 года</t>
  </si>
  <si>
    <t>Оплата выполненных услуг от поставщиков ресурсов, возврат долгов и прочее:</t>
  </si>
  <si>
    <t>Долг перед контрагентом ООО «НВ Электро» за выполненную работу 2017-2018 год</t>
  </si>
  <si>
    <t>Финансовое состояние Товарищества на 14 апреля 2018 года:</t>
  </si>
  <si>
    <t>В кассе:</t>
  </si>
  <si>
    <t>Собранных целевых взносов на прокладку двух вводов водоснабжения на апрель 2018 г.:</t>
  </si>
  <si>
    <t>СМЕТА ДОХОДОВ И РАСХОДОВ СНТ «Рехколово» на 2018 год:</t>
  </si>
  <si>
    <t>Вступительный членский взнос (зачисляется в резервный фонд членских взносов)</t>
  </si>
  <si>
    <t>Итого по разделу:</t>
  </si>
  <si>
    <t>Председатель</t>
  </si>
  <si>
    <t>Техник</t>
  </si>
  <si>
    <t>Кассир</t>
  </si>
  <si>
    <t>1.</t>
  </si>
  <si>
    <t>2.</t>
  </si>
  <si>
    <t>3.</t>
  </si>
  <si>
    <t>Компенсация при сокращении штатных единиц</t>
  </si>
  <si>
    <t>5.</t>
  </si>
  <si>
    <t>Оплата потребляемой электроэнергии</t>
  </si>
  <si>
    <t>Устройство въездов в СНТ</t>
  </si>
  <si>
    <t>Устройство видеонаблюдения за имуществом товарищества</t>
  </si>
  <si>
    <t>Резервный фонд СНТ «Рехколово», Аварийные работы, подсыпка полотна проездов линий, ремонт оборудования.</t>
  </si>
  <si>
    <t>Экономия, задолженности, пени, штрафы за предыдущие годы</t>
  </si>
  <si>
    <t>Из членского взноса на поддержание инфраструктуры:</t>
  </si>
  <si>
    <t xml:space="preserve">Ремонт аппаратного оборудования АСКУЭ, </t>
  </si>
  <si>
    <t xml:space="preserve">Содержание электрических сетей, оплата потерей на </t>
  </si>
  <si>
    <t>трансформаторе.</t>
  </si>
  <si>
    <t>Обслуживание сетей водоснабжения (водомерные узлы, аварийные ситуации) и приведение пож. гидрантов в соответствие требованиям пож. безопасности</t>
  </si>
  <si>
    <t>Оплата выполненных работ, поставленных услуг, возврат долгов и прочее</t>
  </si>
  <si>
    <t>На основном счету по членским взносам:</t>
  </si>
  <si>
    <t>На счету на прокладку двух вводов водоснабжения:</t>
  </si>
  <si>
    <t>Собранных членских взносов на январь, февраль, март,  апрель 2018 г:</t>
  </si>
  <si>
    <t>Долги садоводов перед СНТ на 2018 год:</t>
  </si>
  <si>
    <t xml:space="preserve">1. Главный бухгалтер </t>
  </si>
  <si>
    <t>2. Главный инженер</t>
  </si>
  <si>
    <t>Компенсация не использованный отпуск сотрудников:</t>
  </si>
  <si>
    <t>1. Установка насосного оборудования</t>
  </si>
  <si>
    <t xml:space="preserve">2. Выполнение топосьмки </t>
  </si>
  <si>
    <t>1. Членский взнос</t>
  </si>
  <si>
    <t>2. Электроэнергия</t>
  </si>
  <si>
    <t>3. Целевой взнос</t>
  </si>
  <si>
    <t>Членский взнос на поддержание инфраструктуры товарищества (перевод целевого взноса за 2017)</t>
  </si>
  <si>
    <t>Фонд оплаты труда, налоги (при сокращении штата дежурных администраторов и переход на ГП договора)</t>
  </si>
  <si>
    <t>Страховые взносы (при сокращении штата дежурных администраторов и переход на ГП договора)</t>
  </si>
  <si>
    <t>Электроэнергия (здание правления, КПП, водомерные узлы,       уличные фонари.)</t>
  </si>
  <si>
    <t>Возврат (перезачёт) дополнительного взноса 2200,00</t>
  </si>
  <si>
    <t>Возврат (перезачёт) переплаты на прокладку труб газоснабжения</t>
  </si>
  <si>
    <t>№ п.п.</t>
  </si>
  <si>
    <t>Ежемесячно по выставленным счетам</t>
  </si>
  <si>
    <t>Хозяйственные расходы т.ч. почтовые расходы, нотариус, гос. пошлины, канцелярские(10000,00)транспортные услуги (7000,00, услуги банка (60000,00, мобильная связь(18000,00, обслуживание пожарной сигнализации(12000,00)</t>
  </si>
  <si>
    <t>Долг за потребленную электроэнергию за февраль, март 2018г.</t>
  </si>
  <si>
    <t>Оплата отчетный период месяц</t>
  </si>
  <si>
    <t>Главный бухгалтер</t>
  </si>
  <si>
    <t>Главный инженер</t>
  </si>
  <si>
    <t>Администратор (11 200,00*4)</t>
  </si>
  <si>
    <t>27%, 30,2%</t>
  </si>
  <si>
    <t>Юридическое сопровождение</t>
  </si>
  <si>
    <t>Водопроводчик</t>
  </si>
  <si>
    <t>Электрик</t>
  </si>
  <si>
    <t>Рздел №2 "Выплаты ФОТ за отчетный период январь, февраль, март, апрель"</t>
  </si>
  <si>
    <t>Администратор *4  (плавающая ЗП от ____________ до ______________)</t>
  </si>
  <si>
    <t xml:space="preserve">Общая сумма выплат </t>
  </si>
  <si>
    <t>Раздел №1 "Расчеты по оплате на основании заключения гражданско-правовых договоров/трудовых договоров"</t>
  </si>
  <si>
    <t>Оплата отчетный период с мая по декабрь включительно</t>
  </si>
  <si>
    <t>Страховые взносы отчетный период месяц</t>
  </si>
  <si>
    <t>Страховые взносы за отчетный период с мая по декабрь включительно</t>
  </si>
  <si>
    <t>По членским</t>
  </si>
  <si>
    <t>По  членским на инф.</t>
  </si>
  <si>
    <t>по членским</t>
  </si>
  <si>
    <t>по членским на инф.</t>
  </si>
  <si>
    <t xml:space="preserve">Администратор *4 </t>
  </si>
  <si>
    <t>Страховые</t>
  </si>
  <si>
    <t>Оплата</t>
  </si>
  <si>
    <t xml:space="preserve">Приложение №1 </t>
  </si>
  <si>
    <t xml:space="preserve">к протоколу заседания правления СНТ "Рехколово" </t>
  </si>
  <si>
    <t>№ 3/18 от "09" мая 2018 г.</t>
  </si>
  <si>
    <t xml:space="preserve">Преддседатель правления СНТ "Рехколово"                                                     </t>
  </si>
  <si>
    <t xml:space="preserve"> А.М. Конюхова</t>
  </si>
  <si>
    <t>Преддседатель правления СНТ "Рехколово"                                                     А.М. Конюхова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</si>
</sst>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HoloLens MDL2 Assets"/>
      <family val="1"/>
    </font>
    <font>
      <b/>
      <sz val="10"/>
      <name val="HoloLens MDL2 Assets"/>
      <family val="1"/>
    </font>
    <font>
      <sz val="11"/>
      <name val="HoloLens MDL2 Assets"/>
      <family val="1"/>
    </font>
    <font>
      <sz val="10"/>
      <name val="HoloLens MDL2 Assets"/>
      <family val="1"/>
    </font>
    <font>
      <sz val="14"/>
      <name val="HoloLens MDL2 Assets"/>
      <family val="1"/>
    </font>
    <font>
      <b/>
      <sz val="9"/>
      <name val="HoloLens MDL2 Asset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165" fontId="2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9" fontId="4" fillId="2" borderId="1" xfId="2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9" fontId="4" fillId="2" borderId="0" xfId="2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9" fontId="2" fillId="2" borderId="11" xfId="2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5" fontId="4" fillId="2" borderId="13" xfId="1" applyNumberFormat="1" applyFont="1" applyFill="1" applyBorder="1" applyAlignment="1">
      <alignment horizontal="center" vertical="center" wrapText="1"/>
    </xf>
    <xf numFmtId="165" fontId="4" fillId="2" borderId="14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2" borderId="17" xfId="1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55" zoomScaleNormal="100" workbookViewId="0">
      <selection activeCell="A68" sqref="A68:C68"/>
    </sheetView>
  </sheetViews>
  <sheetFormatPr defaultRowHeight="15"/>
  <cols>
    <col min="1" max="1" width="4.140625" style="18" customWidth="1"/>
    <col min="2" max="2" width="58.140625" style="2" customWidth="1"/>
    <col min="3" max="3" width="33.5703125" style="19" customWidth="1"/>
    <col min="4" max="4" width="19.28515625" style="2" bestFit="1" customWidth="1"/>
    <col min="5" max="16384" width="9.140625" style="2"/>
  </cols>
  <sheetData>
    <row r="1" spans="1:4" ht="12" customHeight="1">
      <c r="A1" s="72" t="s">
        <v>89</v>
      </c>
      <c r="B1" s="72"/>
      <c r="C1" s="72"/>
    </row>
    <row r="2" spans="1:4" ht="12" customHeight="1">
      <c r="A2" s="72" t="s">
        <v>90</v>
      </c>
      <c r="B2" s="72"/>
      <c r="C2" s="72"/>
    </row>
    <row r="3" spans="1:4" ht="12" customHeight="1">
      <c r="A3" s="72" t="s">
        <v>91</v>
      </c>
      <c r="B3" s="72"/>
      <c r="C3" s="72"/>
    </row>
    <row r="4" spans="1:4" ht="12" customHeight="1">
      <c r="A4" s="74"/>
      <c r="B4" s="74"/>
      <c r="C4" s="74"/>
    </row>
    <row r="5" spans="1:4" ht="12" customHeight="1">
      <c r="A5" s="75"/>
      <c r="B5" s="75"/>
      <c r="C5" s="75"/>
    </row>
    <row r="6" spans="1:4" ht="21.75" customHeight="1">
      <c r="A6" s="73" t="s">
        <v>23</v>
      </c>
      <c r="B6" s="73"/>
      <c r="C6" s="73"/>
    </row>
    <row r="7" spans="1:4" s="5" customFormat="1" ht="24" customHeight="1">
      <c r="A7" s="3" t="s">
        <v>63</v>
      </c>
      <c r="B7" s="4" t="s">
        <v>0</v>
      </c>
      <c r="C7" s="1" t="s">
        <v>1</v>
      </c>
    </row>
    <row r="8" spans="1:4" ht="21" customHeight="1">
      <c r="A8" s="63" t="s">
        <v>2</v>
      </c>
      <c r="B8" s="63"/>
      <c r="C8" s="63"/>
    </row>
    <row r="9" spans="1:4">
      <c r="A9" s="6">
        <v>1</v>
      </c>
      <c r="B9" s="7" t="s">
        <v>3</v>
      </c>
      <c r="C9" s="1">
        <v>200</v>
      </c>
    </row>
    <row r="10" spans="1:4" ht="30.75" customHeight="1">
      <c r="A10" s="6">
        <v>2</v>
      </c>
      <c r="B10" s="7" t="s">
        <v>24</v>
      </c>
      <c r="C10" s="1">
        <v>10000</v>
      </c>
    </row>
    <row r="11" spans="1:4" ht="21" customHeight="1">
      <c r="A11" s="63" t="s">
        <v>4</v>
      </c>
      <c r="B11" s="63"/>
      <c r="C11" s="63"/>
    </row>
    <row r="12" spans="1:4">
      <c r="A12" s="6">
        <v>1</v>
      </c>
      <c r="B12" s="7" t="s">
        <v>5</v>
      </c>
      <c r="C12" s="1">
        <v>4872000</v>
      </c>
    </row>
    <row r="13" spans="1:4">
      <c r="A13" s="6">
        <v>2</v>
      </c>
      <c r="B13" s="7" t="s">
        <v>6</v>
      </c>
      <c r="C13" s="1">
        <v>200000</v>
      </c>
    </row>
    <row r="14" spans="1:4" ht="30">
      <c r="A14" s="6">
        <v>3</v>
      </c>
      <c r="B14" s="7" t="s">
        <v>57</v>
      </c>
      <c r="C14" s="1">
        <v>3620000</v>
      </c>
    </row>
    <row r="15" spans="1:4" ht="15" customHeight="1">
      <c r="A15" s="6"/>
      <c r="B15" s="7" t="s">
        <v>25</v>
      </c>
      <c r="C15" s="1">
        <f>SUM(C12:C14)</f>
        <v>8692000</v>
      </c>
      <c r="D15" s="8">
        <f>C12+C13-C34</f>
        <v>0</v>
      </c>
    </row>
    <row r="16" spans="1:4" ht="21" customHeight="1">
      <c r="A16" s="63" t="s">
        <v>7</v>
      </c>
      <c r="B16" s="63"/>
      <c r="C16" s="63"/>
    </row>
    <row r="17" spans="1:4" ht="15" customHeight="1">
      <c r="A17" s="64" t="s">
        <v>8</v>
      </c>
      <c r="B17" s="64"/>
      <c r="C17" s="64"/>
    </row>
    <row r="18" spans="1:4" ht="30">
      <c r="A18" s="6">
        <v>1</v>
      </c>
      <c r="B18" s="7" t="s">
        <v>58</v>
      </c>
      <c r="C18" s="1">
        <f>'Штатка 1'!G27</f>
        <v>1546179.3</v>
      </c>
      <c r="D18" s="8"/>
    </row>
    <row r="19" spans="1:4" ht="30" customHeight="1">
      <c r="A19" s="6">
        <v>2</v>
      </c>
      <c r="B19" s="7" t="s">
        <v>59</v>
      </c>
      <c r="C19" s="1">
        <f>'Штатка 1'!H27</f>
        <v>498188.2</v>
      </c>
      <c r="D19" s="8"/>
    </row>
    <row r="20" spans="1:4" ht="15" customHeight="1">
      <c r="A20" s="6">
        <v>3</v>
      </c>
      <c r="B20" s="7" t="s">
        <v>32</v>
      </c>
      <c r="C20" s="1">
        <v>0</v>
      </c>
      <c r="D20" s="8"/>
    </row>
    <row r="21" spans="1:4" ht="15" customHeight="1">
      <c r="A21" s="6">
        <v>4</v>
      </c>
      <c r="B21" s="7" t="s">
        <v>9</v>
      </c>
      <c r="C21" s="1">
        <v>42000</v>
      </c>
    </row>
    <row r="22" spans="1:4" ht="30">
      <c r="A22" s="6">
        <v>5</v>
      </c>
      <c r="B22" s="7" t="s">
        <v>10</v>
      </c>
      <c r="C22" s="1">
        <v>1350000</v>
      </c>
    </row>
    <row r="23" spans="1:4" ht="54" customHeight="1">
      <c r="A23" s="6">
        <v>6</v>
      </c>
      <c r="B23" s="7" t="s">
        <v>11</v>
      </c>
      <c r="C23" s="1">
        <v>550000</v>
      </c>
    </row>
    <row r="24" spans="1:4">
      <c r="A24" s="6">
        <v>7</v>
      </c>
      <c r="B24" s="7" t="s">
        <v>12</v>
      </c>
      <c r="C24" s="1">
        <v>60000</v>
      </c>
    </row>
    <row r="25" spans="1:4" ht="60">
      <c r="A25" s="6">
        <v>8</v>
      </c>
      <c r="B25" s="7" t="s">
        <v>65</v>
      </c>
      <c r="C25" s="1">
        <v>107000</v>
      </c>
    </row>
    <row r="26" spans="1:4" ht="28.5">
      <c r="A26" s="6">
        <v>9</v>
      </c>
      <c r="B26" s="7" t="s">
        <v>34</v>
      </c>
      <c r="C26" s="1" t="s">
        <v>64</v>
      </c>
    </row>
    <row r="27" spans="1:4" ht="30">
      <c r="A27" s="6">
        <v>10</v>
      </c>
      <c r="B27" s="9" t="s">
        <v>60</v>
      </c>
      <c r="C27" s="1">
        <v>500000</v>
      </c>
    </row>
    <row r="28" spans="1:4">
      <c r="A28" s="6">
        <v>11</v>
      </c>
      <c r="B28" s="7" t="s">
        <v>13</v>
      </c>
      <c r="C28" s="1">
        <v>20000</v>
      </c>
    </row>
    <row r="29" spans="1:4">
      <c r="A29" s="6">
        <v>12</v>
      </c>
      <c r="B29" s="7" t="s">
        <v>14</v>
      </c>
      <c r="C29" s="1">
        <v>224000</v>
      </c>
    </row>
    <row r="30" spans="1:4">
      <c r="A30" s="6">
        <v>13</v>
      </c>
      <c r="B30" s="7" t="s">
        <v>15</v>
      </c>
      <c r="C30" s="1">
        <v>115000</v>
      </c>
    </row>
    <row r="31" spans="1:4">
      <c r="A31" s="6">
        <v>14</v>
      </c>
      <c r="B31" s="7" t="s">
        <v>35</v>
      </c>
      <c r="C31" s="1">
        <v>0</v>
      </c>
    </row>
    <row r="32" spans="1:4">
      <c r="A32" s="6">
        <v>15</v>
      </c>
      <c r="B32" s="7" t="s">
        <v>36</v>
      </c>
      <c r="C32" s="1">
        <v>59632.5</v>
      </c>
    </row>
    <row r="33" spans="1:4" ht="44.25" customHeight="1">
      <c r="A33" s="6">
        <v>16</v>
      </c>
      <c r="B33" s="7" t="s">
        <v>37</v>
      </c>
      <c r="C33" s="1" t="s">
        <v>38</v>
      </c>
      <c r="D33" s="8"/>
    </row>
    <row r="34" spans="1:4" s="11" customFormat="1">
      <c r="A34" s="6"/>
      <c r="B34" s="10" t="s">
        <v>25</v>
      </c>
      <c r="C34" s="1">
        <f>SUM(C18:C33)</f>
        <v>5072000</v>
      </c>
    </row>
    <row r="35" spans="1:4" ht="21" customHeight="1">
      <c r="A35" s="63" t="s">
        <v>39</v>
      </c>
      <c r="B35" s="63"/>
      <c r="C35" s="63"/>
    </row>
    <row r="36" spans="1:4">
      <c r="A36" s="6" t="s">
        <v>29</v>
      </c>
      <c r="B36" s="7" t="s">
        <v>40</v>
      </c>
      <c r="C36" s="1">
        <v>85517</v>
      </c>
    </row>
    <row r="37" spans="1:4">
      <c r="A37" s="6" t="s">
        <v>30</v>
      </c>
      <c r="B37" s="7" t="s">
        <v>16</v>
      </c>
      <c r="C37" s="1">
        <v>121800</v>
      </c>
    </row>
    <row r="38" spans="1:4">
      <c r="A38" s="66" t="s">
        <v>31</v>
      </c>
      <c r="B38" s="7" t="s">
        <v>41</v>
      </c>
      <c r="C38" s="70">
        <v>335000</v>
      </c>
    </row>
    <row r="39" spans="1:4">
      <c r="A39" s="66"/>
      <c r="B39" s="7" t="s">
        <v>42</v>
      </c>
      <c r="C39" s="70"/>
    </row>
    <row r="40" spans="1:4" ht="45">
      <c r="A40" s="6">
        <v>4</v>
      </c>
      <c r="B40" s="7" t="s">
        <v>43</v>
      </c>
      <c r="C40" s="1">
        <v>286900</v>
      </c>
    </row>
    <row r="41" spans="1:4" ht="30">
      <c r="A41" s="6" t="s">
        <v>33</v>
      </c>
      <c r="B41" s="7" t="s">
        <v>44</v>
      </c>
      <c r="C41" s="1">
        <v>2628783</v>
      </c>
    </row>
    <row r="42" spans="1:4">
      <c r="A42" s="6"/>
      <c r="B42" s="10" t="s">
        <v>25</v>
      </c>
      <c r="C42" s="1">
        <f>SUM(C36:C41)</f>
        <v>3458000</v>
      </c>
      <c r="D42" s="8">
        <f>C14-C42-C58-C59</f>
        <v>0</v>
      </c>
    </row>
    <row r="43" spans="1:4" ht="21" customHeight="1">
      <c r="A43" s="63" t="s">
        <v>17</v>
      </c>
      <c r="B43" s="63"/>
      <c r="C43" s="63"/>
    </row>
    <row r="44" spans="1:4" ht="21" customHeight="1">
      <c r="A44" s="63" t="s">
        <v>18</v>
      </c>
      <c r="B44" s="63"/>
      <c r="C44" s="63"/>
    </row>
    <row r="45" spans="1:4" ht="30">
      <c r="A45" s="12">
        <v>1</v>
      </c>
      <c r="B45" s="7" t="s">
        <v>66</v>
      </c>
      <c r="C45" s="1">
        <v>1907683</v>
      </c>
    </row>
    <row r="46" spans="1:4" ht="45" customHeight="1">
      <c r="A46" s="6">
        <v>2</v>
      </c>
      <c r="B46" s="7" t="s">
        <v>19</v>
      </c>
      <c r="C46" s="1">
        <v>163000</v>
      </c>
    </row>
    <row r="47" spans="1:4">
      <c r="A47" s="6">
        <v>3</v>
      </c>
      <c r="B47" s="7" t="s">
        <v>61</v>
      </c>
      <c r="C47" s="1">
        <v>304000</v>
      </c>
    </row>
    <row r="48" spans="1:4" ht="30">
      <c r="A48" s="6">
        <v>4</v>
      </c>
      <c r="B48" s="7" t="s">
        <v>62</v>
      </c>
      <c r="C48" s="1">
        <v>183100</v>
      </c>
    </row>
    <row r="49" spans="1:4">
      <c r="A49" s="66">
        <v>5</v>
      </c>
      <c r="B49" s="7" t="s">
        <v>51</v>
      </c>
      <c r="C49" s="13"/>
    </row>
    <row r="50" spans="1:4">
      <c r="A50" s="66"/>
      <c r="B50" s="7" t="s">
        <v>49</v>
      </c>
      <c r="C50" s="1">
        <v>28000</v>
      </c>
    </row>
    <row r="51" spans="1:4">
      <c r="A51" s="66"/>
      <c r="B51" s="7" t="s">
        <v>50</v>
      </c>
      <c r="C51" s="1">
        <v>19000</v>
      </c>
    </row>
    <row r="52" spans="1:4" s="11" customFormat="1">
      <c r="A52" s="6"/>
      <c r="B52" s="10" t="s">
        <v>25</v>
      </c>
      <c r="C52" s="1">
        <f>SUM(C45:C51)</f>
        <v>2604783</v>
      </c>
    </row>
    <row r="53" spans="1:4" ht="21" customHeight="1">
      <c r="A53" s="63" t="s">
        <v>20</v>
      </c>
      <c r="B53" s="63"/>
      <c r="C53" s="63"/>
    </row>
    <row r="54" spans="1:4">
      <c r="A54" s="6">
        <v>1</v>
      </c>
      <c r="B54" s="7" t="s">
        <v>45</v>
      </c>
      <c r="C54" s="1">
        <v>0</v>
      </c>
    </row>
    <row r="55" spans="1:4">
      <c r="A55" s="6">
        <v>2</v>
      </c>
      <c r="B55" s="7" t="s">
        <v>21</v>
      </c>
      <c r="C55" s="1">
        <v>6659.65</v>
      </c>
    </row>
    <row r="56" spans="1:4">
      <c r="A56" s="6">
        <v>3</v>
      </c>
      <c r="B56" s="7" t="s">
        <v>46</v>
      </c>
      <c r="C56" s="1">
        <v>826100</v>
      </c>
    </row>
    <row r="57" spans="1:4" ht="30">
      <c r="A57" s="67">
        <v>4</v>
      </c>
      <c r="B57" s="7" t="s">
        <v>22</v>
      </c>
      <c r="C57" s="1">
        <v>996000</v>
      </c>
    </row>
    <row r="58" spans="1:4">
      <c r="A58" s="68"/>
      <c r="B58" s="7" t="s">
        <v>52</v>
      </c>
      <c r="C58" s="1">
        <v>122000</v>
      </c>
    </row>
    <row r="59" spans="1:4">
      <c r="A59" s="69"/>
      <c r="B59" s="7" t="s">
        <v>53</v>
      </c>
      <c r="C59" s="1">
        <v>40000</v>
      </c>
      <c r="D59" s="14"/>
    </row>
    <row r="60" spans="1:4" ht="30">
      <c r="A60" s="6">
        <v>5</v>
      </c>
      <c r="B60" s="7" t="s">
        <v>47</v>
      </c>
      <c r="C60" s="1">
        <v>47900</v>
      </c>
    </row>
    <row r="61" spans="1:4">
      <c r="A61" s="67">
        <v>6</v>
      </c>
      <c r="B61" s="7" t="s">
        <v>48</v>
      </c>
      <c r="C61" s="1"/>
    </row>
    <row r="62" spans="1:4">
      <c r="A62" s="68"/>
      <c r="B62" s="7" t="s">
        <v>54</v>
      </c>
      <c r="C62" s="1">
        <v>1049936.95</v>
      </c>
    </row>
    <row r="63" spans="1:4">
      <c r="A63" s="68"/>
      <c r="B63" s="7" t="s">
        <v>55</v>
      </c>
      <c r="C63" s="1">
        <v>1263290.94</v>
      </c>
    </row>
    <row r="64" spans="1:4">
      <c r="A64" s="69"/>
      <c r="B64" s="7" t="s">
        <v>56</v>
      </c>
      <c r="C64" s="1">
        <v>2624000</v>
      </c>
    </row>
    <row r="65" spans="1:3" s="11" customFormat="1" ht="14.25">
      <c r="A65" s="10"/>
      <c r="B65" s="15" t="s">
        <v>82</v>
      </c>
      <c r="C65" s="16">
        <f>C12-C34+C13</f>
        <v>0</v>
      </c>
    </row>
    <row r="66" spans="1:3" s="11" customFormat="1">
      <c r="A66" s="10"/>
      <c r="B66" s="17" t="s">
        <v>83</v>
      </c>
      <c r="C66" s="1">
        <f>C14-C42</f>
        <v>162000</v>
      </c>
    </row>
    <row r="68" spans="1:3" ht="26.25" customHeight="1">
      <c r="A68" s="71" t="s">
        <v>94</v>
      </c>
      <c r="B68" s="71"/>
      <c r="C68" s="71"/>
    </row>
    <row r="70" spans="1:3" ht="135" customHeight="1">
      <c r="A70" s="65"/>
      <c r="B70" s="65"/>
      <c r="C70" s="65"/>
    </row>
  </sheetData>
  <mergeCells count="21">
    <mergeCell ref="A1:C1"/>
    <mergeCell ref="A6:C6"/>
    <mergeCell ref="A3:C3"/>
    <mergeCell ref="A4:C4"/>
    <mergeCell ref="A5:C5"/>
    <mergeCell ref="A2:C2"/>
    <mergeCell ref="A16:C16"/>
    <mergeCell ref="A17:C17"/>
    <mergeCell ref="A8:C8"/>
    <mergeCell ref="A11:C11"/>
    <mergeCell ref="A70:C70"/>
    <mergeCell ref="A49:A51"/>
    <mergeCell ref="A53:C53"/>
    <mergeCell ref="A57:A59"/>
    <mergeCell ref="A61:A64"/>
    <mergeCell ref="A43:C43"/>
    <mergeCell ref="A44:C44"/>
    <mergeCell ref="A35:C35"/>
    <mergeCell ref="A38:A39"/>
    <mergeCell ref="C38:C39"/>
    <mergeCell ref="A68:C6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4" workbookViewId="0">
      <selection activeCell="A29" sqref="A29:XFD29"/>
    </sheetView>
  </sheetViews>
  <sheetFormatPr defaultRowHeight="15"/>
  <cols>
    <col min="1" max="1" width="2.5703125" style="18" customWidth="1"/>
    <col min="2" max="2" width="27.5703125" style="18" customWidth="1"/>
    <col min="3" max="3" width="16.140625" style="41" customWidth="1"/>
    <col min="4" max="4" width="0.140625" style="42" customWidth="1"/>
    <col min="5" max="5" width="10" style="18" customWidth="1"/>
    <col min="6" max="6" width="18.85546875" style="43" customWidth="1"/>
    <col min="7" max="7" width="22.5703125" style="43" customWidth="1"/>
    <col min="8" max="8" width="22.5703125" style="18" customWidth="1"/>
    <col min="9" max="9" width="14.5703125" style="18" bestFit="1" customWidth="1"/>
    <col min="10" max="10" width="9.140625" style="18"/>
    <col min="11" max="11" width="9.85546875" style="18" bestFit="1" customWidth="1"/>
    <col min="12" max="12" width="11.28515625" style="18" bestFit="1" customWidth="1"/>
    <col min="13" max="16384" width="9.140625" style="18"/>
  </cols>
  <sheetData>
    <row r="2" spans="1:8">
      <c r="A2" s="91" t="s">
        <v>78</v>
      </c>
      <c r="B2" s="91"/>
      <c r="C2" s="91"/>
      <c r="D2" s="91"/>
      <c r="E2" s="91"/>
      <c r="F2" s="91"/>
      <c r="G2" s="91"/>
      <c r="H2" s="91"/>
    </row>
    <row r="3" spans="1:8">
      <c r="A3" s="65"/>
      <c r="B3" s="65"/>
      <c r="C3" s="65"/>
      <c r="D3" s="65"/>
      <c r="E3" s="65"/>
      <c r="F3" s="65"/>
      <c r="G3" s="65"/>
    </row>
    <row r="4" spans="1:8" s="25" customFormat="1" ht="56.25" customHeight="1">
      <c r="A4" s="20"/>
      <c r="B4" s="20"/>
      <c r="C4" s="21" t="s">
        <v>67</v>
      </c>
      <c r="D4" s="22">
        <v>0.13</v>
      </c>
      <c r="E4" s="23" t="s">
        <v>71</v>
      </c>
      <c r="F4" s="24" t="s">
        <v>80</v>
      </c>
      <c r="G4" s="24" t="s">
        <v>79</v>
      </c>
      <c r="H4" s="20" t="s">
        <v>81</v>
      </c>
    </row>
    <row r="5" spans="1:8" ht="15" customHeight="1">
      <c r="A5" s="26">
        <v>1</v>
      </c>
      <c r="B5" s="27" t="s">
        <v>26</v>
      </c>
      <c r="C5" s="28">
        <v>23000</v>
      </c>
      <c r="D5" s="29">
        <v>0.13</v>
      </c>
      <c r="E5" s="30">
        <v>0.27100000000000002</v>
      </c>
      <c r="F5" s="31">
        <f>C5*E5</f>
        <v>6233</v>
      </c>
      <c r="G5" s="31">
        <f>C5*8</f>
        <v>184000</v>
      </c>
      <c r="H5" s="31">
        <f>F5*8</f>
        <v>49864</v>
      </c>
    </row>
    <row r="6" spans="1:8" ht="15" customHeight="1">
      <c r="A6" s="26">
        <v>2</v>
      </c>
      <c r="B6" s="27" t="s">
        <v>68</v>
      </c>
      <c r="C6" s="28">
        <v>17000</v>
      </c>
      <c r="D6" s="29"/>
      <c r="E6" s="30">
        <v>0.27100000000000002</v>
      </c>
      <c r="F6" s="31">
        <f t="shared" ref="F6:F10" si="0">C6*E6</f>
        <v>4607</v>
      </c>
      <c r="G6" s="31">
        <f t="shared" ref="G6:G11" si="1">C6*8</f>
        <v>136000</v>
      </c>
      <c r="H6" s="31">
        <f t="shared" ref="H6:H11" si="2">F6*8</f>
        <v>36856</v>
      </c>
    </row>
    <row r="7" spans="1:8" ht="15" customHeight="1">
      <c r="A7" s="26">
        <v>3</v>
      </c>
      <c r="B7" s="27" t="s">
        <v>69</v>
      </c>
      <c r="C7" s="28">
        <v>17000</v>
      </c>
      <c r="D7" s="29">
        <v>0.13</v>
      </c>
      <c r="E7" s="30">
        <v>0.27100000000000002</v>
      </c>
      <c r="F7" s="31">
        <f t="shared" si="0"/>
        <v>4607</v>
      </c>
      <c r="G7" s="31">
        <f t="shared" si="1"/>
        <v>136000</v>
      </c>
      <c r="H7" s="31">
        <f t="shared" si="2"/>
        <v>36856</v>
      </c>
    </row>
    <row r="8" spans="1:8" ht="15" customHeight="1">
      <c r="A8" s="26">
        <v>4</v>
      </c>
      <c r="B8" s="27" t="s">
        <v>27</v>
      </c>
      <c r="C8" s="28">
        <v>17000</v>
      </c>
      <c r="D8" s="29">
        <v>0.13</v>
      </c>
      <c r="E8" s="30">
        <v>0.27100000000000002</v>
      </c>
      <c r="F8" s="31">
        <f t="shared" si="0"/>
        <v>4607</v>
      </c>
      <c r="G8" s="31">
        <f t="shared" si="1"/>
        <v>136000</v>
      </c>
      <c r="H8" s="31">
        <f t="shared" si="2"/>
        <v>36856</v>
      </c>
    </row>
    <row r="9" spans="1:8" ht="15" customHeight="1">
      <c r="A9" s="26">
        <v>5</v>
      </c>
      <c r="B9" s="27" t="s">
        <v>70</v>
      </c>
      <c r="C9" s="28">
        <f>11200*4</f>
        <v>44800</v>
      </c>
      <c r="D9" s="29">
        <v>0.13</v>
      </c>
      <c r="E9" s="30">
        <v>0.27100000000000002</v>
      </c>
      <c r="F9" s="31">
        <f>C9*E9</f>
        <v>12140.800000000001</v>
      </c>
      <c r="G9" s="31">
        <f t="shared" si="1"/>
        <v>358400</v>
      </c>
      <c r="H9" s="31">
        <f t="shared" si="2"/>
        <v>97126.400000000009</v>
      </c>
    </row>
    <row r="10" spans="1:8" ht="15" customHeight="1">
      <c r="A10" s="26">
        <v>6</v>
      </c>
      <c r="B10" s="27" t="s">
        <v>28</v>
      </c>
      <c r="C10" s="28">
        <v>8800</v>
      </c>
      <c r="D10" s="29">
        <v>0.13</v>
      </c>
      <c r="E10" s="30">
        <v>0.30199999999999999</v>
      </c>
      <c r="F10" s="31">
        <f t="shared" si="0"/>
        <v>2657.6</v>
      </c>
      <c r="G10" s="31">
        <f t="shared" si="1"/>
        <v>70400</v>
      </c>
      <c r="H10" s="31">
        <f t="shared" si="2"/>
        <v>21260.799999999999</v>
      </c>
    </row>
    <row r="11" spans="1:8" ht="15" customHeight="1">
      <c r="A11" s="26">
        <v>7</v>
      </c>
      <c r="B11" s="27" t="s">
        <v>72</v>
      </c>
      <c r="C11" s="28">
        <v>28000</v>
      </c>
      <c r="D11" s="29"/>
      <c r="E11" s="30">
        <v>0.27100000000000002</v>
      </c>
      <c r="F11" s="31">
        <f>E11*C11</f>
        <v>7588.0000000000009</v>
      </c>
      <c r="G11" s="31">
        <f t="shared" si="1"/>
        <v>224000</v>
      </c>
      <c r="H11" s="31">
        <f t="shared" si="2"/>
        <v>60704.000000000007</v>
      </c>
    </row>
    <row r="12" spans="1:8" ht="15" customHeight="1">
      <c r="A12" s="6"/>
      <c r="B12" s="9"/>
      <c r="C12" s="28"/>
      <c r="D12" s="29"/>
      <c r="E12" s="30"/>
      <c r="F12" s="31"/>
      <c r="G12" s="32">
        <f>SUM(G5:G11)</f>
        <v>1244800</v>
      </c>
      <c r="H12" s="32">
        <f>SUM(H5:H11)</f>
        <v>339523.2</v>
      </c>
    </row>
    <row r="13" spans="1:8" ht="15" customHeight="1">
      <c r="A13" s="6"/>
      <c r="B13" s="92"/>
      <c r="C13" s="92"/>
      <c r="D13" s="92"/>
      <c r="E13" s="92"/>
      <c r="F13" s="92"/>
      <c r="G13" s="92"/>
      <c r="H13" s="32">
        <f>G12+H12</f>
        <v>1584323.2</v>
      </c>
    </row>
    <row r="14" spans="1:8">
      <c r="A14" s="33"/>
      <c r="B14" s="34"/>
      <c r="C14" s="34"/>
      <c r="D14" s="34"/>
      <c r="E14" s="34"/>
      <c r="F14" s="35"/>
      <c r="G14" s="34"/>
      <c r="H14" s="36"/>
    </row>
    <row r="15" spans="1:8" ht="15" customHeight="1">
      <c r="A15" s="93" t="s">
        <v>75</v>
      </c>
      <c r="B15" s="94"/>
      <c r="C15" s="94"/>
      <c r="D15" s="94"/>
      <c r="E15" s="94"/>
      <c r="F15" s="94"/>
      <c r="G15" s="94"/>
      <c r="H15" s="94"/>
    </row>
    <row r="16" spans="1:8" ht="15" customHeight="1">
      <c r="A16" s="37"/>
      <c r="B16" s="38"/>
      <c r="C16" s="38"/>
      <c r="D16" s="38"/>
      <c r="E16" s="38"/>
      <c r="F16" s="39"/>
      <c r="G16" s="38"/>
      <c r="H16" s="38"/>
    </row>
    <row r="17" spans="1:8" s="5" customFormat="1" ht="15" customHeight="1">
      <c r="A17" s="4"/>
      <c r="B17" s="4"/>
      <c r="C17" s="88" t="s">
        <v>77</v>
      </c>
      <c r="D17" s="89"/>
      <c r="E17" s="89"/>
      <c r="F17" s="89"/>
      <c r="G17" s="89"/>
      <c r="H17" s="90"/>
    </row>
    <row r="18" spans="1:8" s="5" customFormat="1" ht="15" customHeight="1">
      <c r="A18" s="4"/>
      <c r="B18" s="4"/>
      <c r="C18" s="88" t="s">
        <v>88</v>
      </c>
      <c r="D18" s="89"/>
      <c r="E18" s="89"/>
      <c r="F18" s="89"/>
      <c r="G18" s="89" t="s">
        <v>87</v>
      </c>
      <c r="H18" s="90"/>
    </row>
    <row r="19" spans="1:8">
      <c r="A19" s="26">
        <v>1</v>
      </c>
      <c r="B19" s="27" t="s">
        <v>26</v>
      </c>
      <c r="C19" s="76">
        <f>513332+12047.3</f>
        <v>525379.30000000005</v>
      </c>
      <c r="D19" s="77"/>
      <c r="E19" s="77"/>
      <c r="F19" s="78"/>
      <c r="G19" s="76">
        <v>158665</v>
      </c>
      <c r="H19" s="78"/>
    </row>
    <row r="20" spans="1:8">
      <c r="A20" s="26">
        <v>2</v>
      </c>
      <c r="B20" s="27" t="s">
        <v>68</v>
      </c>
      <c r="C20" s="79"/>
      <c r="D20" s="80"/>
      <c r="E20" s="80"/>
      <c r="F20" s="81"/>
      <c r="G20" s="79"/>
      <c r="H20" s="81"/>
    </row>
    <row r="21" spans="1:8">
      <c r="A21" s="26">
        <v>3</v>
      </c>
      <c r="B21" s="27" t="s">
        <v>69</v>
      </c>
      <c r="C21" s="79"/>
      <c r="D21" s="80"/>
      <c r="E21" s="80"/>
      <c r="F21" s="81"/>
      <c r="G21" s="79"/>
      <c r="H21" s="81"/>
    </row>
    <row r="22" spans="1:8">
      <c r="A22" s="26">
        <v>4</v>
      </c>
      <c r="B22" s="27" t="s">
        <v>73</v>
      </c>
      <c r="C22" s="79"/>
      <c r="D22" s="80"/>
      <c r="E22" s="80"/>
      <c r="F22" s="81"/>
      <c r="G22" s="79"/>
      <c r="H22" s="81"/>
    </row>
    <row r="23" spans="1:8">
      <c r="A23" s="26">
        <v>5</v>
      </c>
      <c r="B23" s="27" t="s">
        <v>74</v>
      </c>
      <c r="C23" s="79"/>
      <c r="D23" s="80"/>
      <c r="E23" s="80"/>
      <c r="F23" s="81"/>
      <c r="G23" s="79"/>
      <c r="H23" s="81"/>
    </row>
    <row r="24" spans="1:8">
      <c r="A24" s="26">
        <v>6</v>
      </c>
      <c r="B24" s="27" t="s">
        <v>86</v>
      </c>
      <c r="C24" s="79"/>
      <c r="D24" s="80"/>
      <c r="E24" s="80"/>
      <c r="F24" s="81"/>
      <c r="G24" s="79"/>
      <c r="H24" s="81"/>
    </row>
    <row r="25" spans="1:8">
      <c r="A25" s="26">
        <v>7</v>
      </c>
      <c r="B25" s="27" t="s">
        <v>28</v>
      </c>
      <c r="C25" s="82"/>
      <c r="D25" s="83"/>
      <c r="E25" s="83"/>
      <c r="F25" s="84"/>
      <c r="G25" s="82"/>
      <c r="H25" s="84"/>
    </row>
    <row r="26" spans="1:8">
      <c r="B26" s="40"/>
      <c r="C26" s="85">
        <f>SUM(C19:H25)</f>
        <v>684044.3</v>
      </c>
      <c r="D26" s="86"/>
      <c r="E26" s="86"/>
      <c r="F26" s="86"/>
      <c r="G26" s="86"/>
      <c r="H26" s="87"/>
    </row>
    <row r="27" spans="1:8" ht="15.75" thickBot="1">
      <c r="G27" s="44">
        <f>C19+G12-G11</f>
        <v>1546179.3</v>
      </c>
      <c r="H27" s="44">
        <f>G19+H12</f>
        <v>498188.2</v>
      </c>
    </row>
    <row r="28" spans="1:8" ht="30" customHeight="1" thickBot="1">
      <c r="A28" s="45"/>
      <c r="B28" s="46"/>
      <c r="C28" s="47"/>
      <c r="D28" s="48"/>
      <c r="E28" s="46"/>
      <c r="F28" s="49"/>
      <c r="G28" s="50"/>
      <c r="H28" s="51">
        <f>C26+H13</f>
        <v>2268367.5</v>
      </c>
    </row>
    <row r="29" spans="1:8">
      <c r="A29" s="71" t="s">
        <v>92</v>
      </c>
      <c r="B29" s="71"/>
      <c r="C29" s="71"/>
      <c r="H29" s="18" t="s">
        <v>93</v>
      </c>
    </row>
  </sheetData>
  <mergeCells count="11">
    <mergeCell ref="A2:H2"/>
    <mergeCell ref="A3:G3"/>
    <mergeCell ref="B13:G13"/>
    <mergeCell ref="A15:H15"/>
    <mergeCell ref="C17:H17"/>
    <mergeCell ref="A29:C29"/>
    <mergeCell ref="C19:F25"/>
    <mergeCell ref="G19:H25"/>
    <mergeCell ref="C26:H26"/>
    <mergeCell ref="C18:F18"/>
    <mergeCell ref="G18:H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2" workbookViewId="0">
      <selection activeCell="A68" sqref="A68:C68"/>
    </sheetView>
  </sheetViews>
  <sheetFormatPr defaultRowHeight="15"/>
  <cols>
    <col min="1" max="1" width="4.140625" style="18" customWidth="1"/>
    <col min="2" max="2" width="58.140625" style="2" customWidth="1"/>
    <col min="3" max="3" width="33.5703125" style="19" customWidth="1"/>
    <col min="4" max="4" width="19.28515625" style="2" bestFit="1" customWidth="1"/>
    <col min="5" max="16384" width="9.140625" style="2"/>
  </cols>
  <sheetData>
    <row r="1" spans="1:4" ht="12" customHeight="1">
      <c r="A1" s="72" t="s">
        <v>89</v>
      </c>
      <c r="B1" s="72"/>
      <c r="C1" s="72"/>
    </row>
    <row r="2" spans="1:4" ht="12" customHeight="1">
      <c r="A2" s="72" t="s">
        <v>90</v>
      </c>
      <c r="B2" s="72"/>
      <c r="C2" s="72"/>
    </row>
    <row r="3" spans="1:4" ht="12" customHeight="1">
      <c r="A3" s="72" t="s">
        <v>91</v>
      </c>
      <c r="B3" s="72"/>
      <c r="C3" s="72"/>
    </row>
    <row r="4" spans="1:4" ht="12" customHeight="1">
      <c r="A4" s="74"/>
      <c r="B4" s="74"/>
      <c r="C4" s="74"/>
    </row>
    <row r="5" spans="1:4" ht="12" customHeight="1">
      <c r="A5" s="75"/>
      <c r="B5" s="75"/>
      <c r="C5" s="75"/>
    </row>
    <row r="6" spans="1:4" ht="21.75" customHeight="1">
      <c r="A6" s="73" t="s">
        <v>23</v>
      </c>
      <c r="B6" s="73"/>
      <c r="C6" s="73"/>
    </row>
    <row r="7" spans="1:4" s="5" customFormat="1" ht="24" customHeight="1">
      <c r="A7" s="3" t="s">
        <v>63</v>
      </c>
      <c r="B7" s="4" t="s">
        <v>0</v>
      </c>
      <c r="C7" s="1" t="s">
        <v>1</v>
      </c>
    </row>
    <row r="8" spans="1:4" ht="21" customHeight="1">
      <c r="A8" s="63" t="s">
        <v>2</v>
      </c>
      <c r="B8" s="63"/>
      <c r="C8" s="63"/>
    </row>
    <row r="9" spans="1:4">
      <c r="A9" s="6">
        <v>1</v>
      </c>
      <c r="B9" s="7" t="s">
        <v>3</v>
      </c>
      <c r="C9" s="1">
        <v>200</v>
      </c>
    </row>
    <row r="10" spans="1:4" ht="30.75" customHeight="1">
      <c r="A10" s="6">
        <v>2</v>
      </c>
      <c r="B10" s="7" t="s">
        <v>24</v>
      </c>
      <c r="C10" s="1">
        <v>10000</v>
      </c>
    </row>
    <row r="11" spans="1:4" ht="21" customHeight="1">
      <c r="A11" s="63" t="s">
        <v>4</v>
      </c>
      <c r="B11" s="63"/>
      <c r="C11" s="63"/>
    </row>
    <row r="12" spans="1:4">
      <c r="A12" s="6">
        <v>1</v>
      </c>
      <c r="B12" s="7" t="s">
        <v>5</v>
      </c>
      <c r="C12" s="1">
        <v>4872000</v>
      </c>
      <c r="D12" s="8">
        <f>C12+C13</f>
        <v>5072000</v>
      </c>
    </row>
    <row r="13" spans="1:4">
      <c r="A13" s="6">
        <v>2</v>
      </c>
      <c r="B13" s="7" t="s">
        <v>6</v>
      </c>
      <c r="C13" s="1">
        <v>200000</v>
      </c>
      <c r="D13" s="2">
        <v>5072000</v>
      </c>
    </row>
    <row r="14" spans="1:4" ht="30">
      <c r="A14" s="6">
        <v>3</v>
      </c>
      <c r="B14" s="7" t="s">
        <v>57</v>
      </c>
      <c r="C14" s="1">
        <v>3620000</v>
      </c>
    </row>
    <row r="15" spans="1:4">
      <c r="A15" s="6"/>
      <c r="B15" s="7" t="s">
        <v>25</v>
      </c>
      <c r="C15" s="1">
        <f>SUM(C12:C14)</f>
        <v>8692000</v>
      </c>
      <c r="D15" s="8"/>
    </row>
    <row r="16" spans="1:4" ht="21" customHeight="1">
      <c r="A16" s="63" t="s">
        <v>7</v>
      </c>
      <c r="B16" s="63"/>
      <c r="C16" s="63"/>
    </row>
    <row r="17" spans="1:4">
      <c r="A17" s="64" t="s">
        <v>8</v>
      </c>
      <c r="B17" s="64"/>
      <c r="C17" s="64"/>
    </row>
    <row r="18" spans="1:4" ht="30">
      <c r="A18" s="6">
        <v>1</v>
      </c>
      <c r="B18" s="7" t="s">
        <v>58</v>
      </c>
      <c r="C18" s="1">
        <f>'Штатка 2'!G24</f>
        <v>1187779.3</v>
      </c>
    </row>
    <row r="19" spans="1:4" ht="30">
      <c r="A19" s="6">
        <v>2</v>
      </c>
      <c r="B19" s="7" t="s">
        <v>59</v>
      </c>
      <c r="C19" s="1">
        <f>'Штатка 2'!H24</f>
        <v>401061.8</v>
      </c>
    </row>
    <row r="20" spans="1:4">
      <c r="A20" s="6">
        <v>3</v>
      </c>
      <c r="B20" s="7" t="s">
        <v>32</v>
      </c>
      <c r="C20" s="1">
        <v>140397</v>
      </c>
    </row>
    <row r="21" spans="1:4">
      <c r="A21" s="6">
        <v>4</v>
      </c>
      <c r="B21" s="7" t="s">
        <v>9</v>
      </c>
      <c r="C21" s="1">
        <v>42000</v>
      </c>
    </row>
    <row r="22" spans="1:4" ht="30">
      <c r="A22" s="6">
        <v>5</v>
      </c>
      <c r="B22" s="7" t="s">
        <v>10</v>
      </c>
      <c r="C22" s="1">
        <v>1350000</v>
      </c>
    </row>
    <row r="23" spans="1:4">
      <c r="A23" s="6">
        <v>6</v>
      </c>
      <c r="B23" s="7" t="s">
        <v>11</v>
      </c>
      <c r="C23" s="1">
        <v>550000</v>
      </c>
    </row>
    <row r="24" spans="1:4">
      <c r="A24" s="6">
        <v>7</v>
      </c>
      <c r="B24" s="7" t="s">
        <v>12</v>
      </c>
      <c r="C24" s="1">
        <v>60000</v>
      </c>
    </row>
    <row r="25" spans="1:4" ht="60">
      <c r="A25" s="6">
        <v>8</v>
      </c>
      <c r="B25" s="7" t="s">
        <v>65</v>
      </c>
      <c r="C25" s="1">
        <v>107000</v>
      </c>
    </row>
    <row r="26" spans="1:4" ht="28.5">
      <c r="A26" s="6">
        <v>9</v>
      </c>
      <c r="B26" s="7" t="s">
        <v>34</v>
      </c>
      <c r="C26" s="1" t="s">
        <v>64</v>
      </c>
    </row>
    <row r="27" spans="1:4" ht="30">
      <c r="A27" s="6">
        <v>10</v>
      </c>
      <c r="B27" s="9" t="s">
        <v>60</v>
      </c>
      <c r="C27" s="1">
        <v>500000</v>
      </c>
    </row>
    <row r="28" spans="1:4">
      <c r="A28" s="6">
        <v>11</v>
      </c>
      <c r="B28" s="7" t="s">
        <v>13</v>
      </c>
      <c r="C28" s="1">
        <v>20000</v>
      </c>
    </row>
    <row r="29" spans="1:4">
      <c r="A29" s="6">
        <v>12</v>
      </c>
      <c r="B29" s="7" t="s">
        <v>14</v>
      </c>
      <c r="C29" s="1">
        <v>224000</v>
      </c>
    </row>
    <row r="30" spans="1:4">
      <c r="A30" s="6">
        <v>13</v>
      </c>
      <c r="B30" s="7" t="s">
        <v>15</v>
      </c>
      <c r="C30" s="1">
        <v>115000</v>
      </c>
    </row>
    <row r="31" spans="1:4">
      <c r="A31" s="6">
        <v>14</v>
      </c>
      <c r="B31" s="7" t="s">
        <v>35</v>
      </c>
      <c r="C31" s="1">
        <v>284761.90000000002</v>
      </c>
      <c r="D31" s="8">
        <f>C31+D34</f>
        <v>284761.90000000002</v>
      </c>
    </row>
    <row r="32" spans="1:4">
      <c r="A32" s="6">
        <v>15</v>
      </c>
      <c r="B32" s="7" t="s">
        <v>36</v>
      </c>
      <c r="C32" s="1">
        <v>90000</v>
      </c>
      <c r="D32" s="8"/>
    </row>
    <row r="33" spans="1:4" ht="44.25" customHeight="1">
      <c r="A33" s="6">
        <v>16</v>
      </c>
      <c r="B33" s="7" t="s">
        <v>37</v>
      </c>
      <c r="C33" s="1" t="s">
        <v>38</v>
      </c>
    </row>
    <row r="34" spans="1:4" s="11" customFormat="1">
      <c r="A34" s="6"/>
      <c r="B34" s="10" t="s">
        <v>25</v>
      </c>
      <c r="C34" s="1">
        <f>SUM(C18:C33)</f>
        <v>5072000</v>
      </c>
      <c r="D34" s="52">
        <f>C12+C13-C34</f>
        <v>0</v>
      </c>
    </row>
    <row r="35" spans="1:4" ht="21" customHeight="1">
      <c r="A35" s="63" t="s">
        <v>39</v>
      </c>
      <c r="B35" s="63"/>
      <c r="C35" s="63"/>
    </row>
    <row r="36" spans="1:4">
      <c r="A36" s="6" t="s">
        <v>29</v>
      </c>
      <c r="B36" s="7" t="s">
        <v>40</v>
      </c>
      <c r="C36" s="1">
        <v>85517</v>
      </c>
    </row>
    <row r="37" spans="1:4">
      <c r="A37" s="6" t="s">
        <v>30</v>
      </c>
      <c r="B37" s="7" t="s">
        <v>16</v>
      </c>
      <c r="C37" s="1">
        <v>121800</v>
      </c>
    </row>
    <row r="38" spans="1:4">
      <c r="A38" s="66" t="s">
        <v>31</v>
      </c>
      <c r="B38" s="7" t="s">
        <v>41</v>
      </c>
      <c r="C38" s="70">
        <v>335000</v>
      </c>
    </row>
    <row r="39" spans="1:4">
      <c r="A39" s="66"/>
      <c r="B39" s="7" t="s">
        <v>42</v>
      </c>
      <c r="C39" s="70"/>
    </row>
    <row r="40" spans="1:4" ht="45">
      <c r="A40" s="6">
        <v>4</v>
      </c>
      <c r="B40" s="7" t="s">
        <v>43</v>
      </c>
      <c r="C40" s="1">
        <v>286900</v>
      </c>
    </row>
    <row r="41" spans="1:4" ht="30">
      <c r="A41" s="6" t="s">
        <v>33</v>
      </c>
      <c r="B41" s="7" t="s">
        <v>44</v>
      </c>
      <c r="C41" s="1">
        <v>2628783</v>
      </c>
    </row>
    <row r="42" spans="1:4">
      <c r="A42" s="6"/>
      <c r="B42" s="10" t="s">
        <v>25</v>
      </c>
      <c r="C42" s="1">
        <f>SUM(C36:C41)</f>
        <v>3458000</v>
      </c>
      <c r="D42" s="8"/>
    </row>
    <row r="43" spans="1:4" ht="21" customHeight="1">
      <c r="A43" s="63" t="s">
        <v>17</v>
      </c>
      <c r="B43" s="63"/>
      <c r="C43" s="63"/>
    </row>
    <row r="44" spans="1:4" ht="21" customHeight="1">
      <c r="A44" s="63" t="s">
        <v>18</v>
      </c>
      <c r="B44" s="63"/>
      <c r="C44" s="63"/>
    </row>
    <row r="45" spans="1:4" ht="30">
      <c r="A45" s="12">
        <v>1</v>
      </c>
      <c r="B45" s="7" t="s">
        <v>66</v>
      </c>
      <c r="C45" s="1">
        <v>1907683</v>
      </c>
    </row>
    <row r="46" spans="1:4" ht="45" customHeight="1">
      <c r="A46" s="6">
        <v>2</v>
      </c>
      <c r="B46" s="7" t="s">
        <v>19</v>
      </c>
      <c r="C46" s="1">
        <v>163000</v>
      </c>
    </row>
    <row r="47" spans="1:4">
      <c r="A47" s="6">
        <v>3</v>
      </c>
      <c r="B47" s="7" t="s">
        <v>61</v>
      </c>
      <c r="C47" s="1">
        <v>304000</v>
      </c>
    </row>
    <row r="48" spans="1:4" ht="30">
      <c r="A48" s="6">
        <v>4</v>
      </c>
      <c r="B48" s="7" t="s">
        <v>62</v>
      </c>
      <c r="C48" s="1">
        <v>183100</v>
      </c>
    </row>
    <row r="49" spans="1:4">
      <c r="A49" s="66">
        <v>5</v>
      </c>
      <c r="B49" s="7" t="s">
        <v>51</v>
      </c>
      <c r="C49" s="13"/>
    </row>
    <row r="50" spans="1:4">
      <c r="A50" s="66"/>
      <c r="B50" s="7" t="s">
        <v>49</v>
      </c>
      <c r="C50" s="1">
        <v>28000</v>
      </c>
    </row>
    <row r="51" spans="1:4">
      <c r="A51" s="66"/>
      <c r="B51" s="7" t="s">
        <v>50</v>
      </c>
      <c r="C51" s="1">
        <v>19000</v>
      </c>
    </row>
    <row r="52" spans="1:4" s="11" customFormat="1">
      <c r="A52" s="6"/>
      <c r="B52" s="10" t="s">
        <v>25</v>
      </c>
      <c r="C52" s="1">
        <f>SUM(C45:C51)</f>
        <v>2604783</v>
      </c>
    </row>
    <row r="53" spans="1:4" ht="21" customHeight="1">
      <c r="A53" s="63" t="s">
        <v>20</v>
      </c>
      <c r="B53" s="63"/>
      <c r="C53" s="63"/>
    </row>
    <row r="54" spans="1:4">
      <c r="A54" s="6">
        <v>1</v>
      </c>
      <c r="B54" s="7" t="s">
        <v>45</v>
      </c>
      <c r="C54" s="1">
        <v>0</v>
      </c>
    </row>
    <row r="55" spans="1:4">
      <c r="A55" s="6">
        <v>2</v>
      </c>
      <c r="B55" s="7" t="s">
        <v>21</v>
      </c>
      <c r="C55" s="1">
        <v>6659.65</v>
      </c>
    </row>
    <row r="56" spans="1:4">
      <c r="A56" s="6">
        <v>3</v>
      </c>
      <c r="B56" s="7" t="s">
        <v>46</v>
      </c>
      <c r="C56" s="1">
        <v>826100</v>
      </c>
    </row>
    <row r="57" spans="1:4" ht="30">
      <c r="A57" s="67">
        <v>4</v>
      </c>
      <c r="B57" s="7" t="s">
        <v>22</v>
      </c>
      <c r="C57" s="1">
        <v>996000</v>
      </c>
    </row>
    <row r="58" spans="1:4">
      <c r="A58" s="68"/>
      <c r="B58" s="7" t="s">
        <v>52</v>
      </c>
      <c r="C58" s="1">
        <v>122000</v>
      </c>
    </row>
    <row r="59" spans="1:4">
      <c r="A59" s="69"/>
      <c r="B59" s="7" t="s">
        <v>53</v>
      </c>
      <c r="C59" s="1">
        <v>40000</v>
      </c>
      <c r="D59" s="14"/>
    </row>
    <row r="60" spans="1:4" ht="30">
      <c r="A60" s="6">
        <v>5</v>
      </c>
      <c r="B60" s="7" t="s">
        <v>47</v>
      </c>
      <c r="C60" s="1">
        <v>47900</v>
      </c>
    </row>
    <row r="61" spans="1:4">
      <c r="A61" s="67">
        <v>6</v>
      </c>
      <c r="B61" s="7" t="s">
        <v>48</v>
      </c>
      <c r="C61" s="1"/>
    </row>
    <row r="62" spans="1:4">
      <c r="A62" s="68"/>
      <c r="B62" s="7" t="s">
        <v>54</v>
      </c>
      <c r="C62" s="1">
        <v>1049936.95</v>
      </c>
    </row>
    <row r="63" spans="1:4">
      <c r="A63" s="68"/>
      <c r="B63" s="7" t="s">
        <v>55</v>
      </c>
      <c r="C63" s="1">
        <v>1263290.94</v>
      </c>
    </row>
    <row r="64" spans="1:4">
      <c r="A64" s="69"/>
      <c r="B64" s="7" t="s">
        <v>56</v>
      </c>
      <c r="C64" s="1">
        <v>2624000</v>
      </c>
    </row>
    <row r="65" spans="1:7" s="11" customFormat="1" ht="14.25">
      <c r="A65" s="10"/>
      <c r="B65" s="15" t="s">
        <v>84</v>
      </c>
      <c r="C65" s="53">
        <f>C12-C34+C13</f>
        <v>0</v>
      </c>
    </row>
    <row r="66" spans="1:7" s="11" customFormat="1">
      <c r="A66" s="10"/>
      <c r="B66" s="17" t="s">
        <v>85</v>
      </c>
      <c r="C66" s="1">
        <f>C14-C42</f>
        <v>162000</v>
      </c>
    </row>
    <row r="68" spans="1:7" s="18" customFormat="1" ht="15" customHeight="1">
      <c r="A68" s="71" t="s">
        <v>92</v>
      </c>
      <c r="B68" s="71"/>
      <c r="C68" s="59" t="s">
        <v>93</v>
      </c>
      <c r="D68" s="42"/>
      <c r="F68" s="43"/>
      <c r="G68" s="43"/>
    </row>
    <row r="70" spans="1:7" ht="135" customHeight="1">
      <c r="A70" s="65"/>
      <c r="B70" s="65"/>
      <c r="C70" s="65"/>
    </row>
  </sheetData>
  <mergeCells count="21">
    <mergeCell ref="A70:C70"/>
    <mergeCell ref="A43:C43"/>
    <mergeCell ref="A44:C44"/>
    <mergeCell ref="A49:A51"/>
    <mergeCell ref="A53:C53"/>
    <mergeCell ref="A57:A59"/>
    <mergeCell ref="A61:A64"/>
    <mergeCell ref="A68:B68"/>
    <mergeCell ref="A38:A39"/>
    <mergeCell ref="C38:C39"/>
    <mergeCell ref="A1:C1"/>
    <mergeCell ref="A2:C2"/>
    <mergeCell ref="A3:C3"/>
    <mergeCell ref="A4:C4"/>
    <mergeCell ref="A5:C5"/>
    <mergeCell ref="A6:C6"/>
    <mergeCell ref="A8:C8"/>
    <mergeCell ref="A11:C11"/>
    <mergeCell ref="A16:C16"/>
    <mergeCell ref="A17:C17"/>
    <mergeCell ref="A35:C3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34" sqref="G34"/>
    </sheetView>
  </sheetViews>
  <sheetFormatPr defaultRowHeight="15"/>
  <cols>
    <col min="1" max="1" width="2.5703125" style="18" customWidth="1"/>
    <col min="2" max="2" width="20" style="18" customWidth="1"/>
    <col min="3" max="3" width="16.140625" style="41" customWidth="1"/>
    <col min="4" max="4" width="0.140625" style="42" customWidth="1"/>
    <col min="5" max="5" width="10" style="18" customWidth="1"/>
    <col min="6" max="6" width="18.85546875" style="43" customWidth="1"/>
    <col min="7" max="7" width="22.5703125" style="43" customWidth="1"/>
    <col min="8" max="8" width="22.5703125" style="18" customWidth="1"/>
    <col min="9" max="9" width="19.28515625" style="18" bestFit="1" customWidth="1"/>
    <col min="10" max="16384" width="9.140625" style="18"/>
  </cols>
  <sheetData>
    <row r="1" spans="1:9">
      <c r="A1" s="91" t="s">
        <v>78</v>
      </c>
      <c r="B1" s="91"/>
      <c r="C1" s="91"/>
      <c r="D1" s="91"/>
      <c r="E1" s="91"/>
      <c r="F1" s="91"/>
      <c r="G1" s="91"/>
      <c r="H1" s="91"/>
    </row>
    <row r="2" spans="1:9" ht="0.75" customHeight="1">
      <c r="A2" s="65"/>
      <c r="B2" s="65"/>
      <c r="C2" s="65"/>
      <c r="D2" s="65"/>
      <c r="E2" s="65"/>
      <c r="F2" s="65"/>
      <c r="G2" s="65"/>
    </row>
    <row r="3" spans="1:9" s="58" customFormat="1" ht="56.25" customHeight="1">
      <c r="A3" s="26"/>
      <c r="B3" s="26"/>
      <c r="C3" s="54" t="s">
        <v>67</v>
      </c>
      <c r="D3" s="55">
        <v>0.13</v>
      </c>
      <c r="E3" s="56" t="s">
        <v>71</v>
      </c>
      <c r="F3" s="57" t="s">
        <v>80</v>
      </c>
      <c r="G3" s="57" t="s">
        <v>79</v>
      </c>
      <c r="H3" s="26" t="s">
        <v>81</v>
      </c>
    </row>
    <row r="4" spans="1:9">
      <c r="A4" s="26">
        <v>1</v>
      </c>
      <c r="B4" s="27" t="s">
        <v>26</v>
      </c>
      <c r="C4" s="28">
        <v>23000</v>
      </c>
      <c r="D4" s="29">
        <v>0.13</v>
      </c>
      <c r="E4" s="30">
        <v>0.27100000000000002</v>
      </c>
      <c r="F4" s="31">
        <f>C4*E4</f>
        <v>6233</v>
      </c>
      <c r="G4" s="31">
        <f>C4*8</f>
        <v>184000</v>
      </c>
      <c r="H4" s="31">
        <f>F4*8</f>
        <v>49864</v>
      </c>
    </row>
    <row r="5" spans="1:9">
      <c r="A5" s="26">
        <v>2</v>
      </c>
      <c r="B5" s="27" t="s">
        <v>68</v>
      </c>
      <c r="C5" s="28">
        <v>17000</v>
      </c>
      <c r="D5" s="29"/>
      <c r="E5" s="30">
        <v>0.27100000000000002</v>
      </c>
      <c r="F5" s="31">
        <f t="shared" ref="F5:F8" si="0">C5*E5</f>
        <v>4607</v>
      </c>
      <c r="G5" s="31">
        <f t="shared" ref="G5:G10" si="1">C5*8</f>
        <v>136000</v>
      </c>
      <c r="H5" s="31">
        <f t="shared" ref="H5:H10" si="2">F5*8</f>
        <v>36856</v>
      </c>
    </row>
    <row r="6" spans="1:9">
      <c r="A6" s="26">
        <v>3</v>
      </c>
      <c r="B6" s="27" t="s">
        <v>69</v>
      </c>
      <c r="C6" s="28">
        <v>17000</v>
      </c>
      <c r="D6" s="29">
        <v>0.13</v>
      </c>
      <c r="E6" s="30">
        <v>0.27100000000000002</v>
      </c>
      <c r="F6" s="31">
        <f t="shared" si="0"/>
        <v>4607</v>
      </c>
      <c r="G6" s="31">
        <f t="shared" si="1"/>
        <v>136000</v>
      </c>
      <c r="H6" s="31">
        <f t="shared" si="2"/>
        <v>36856</v>
      </c>
    </row>
    <row r="7" spans="1:9">
      <c r="A7" s="26">
        <v>4</v>
      </c>
      <c r="B7" s="27" t="s">
        <v>27</v>
      </c>
      <c r="C7" s="28">
        <v>17000</v>
      </c>
      <c r="D7" s="29">
        <v>0.13</v>
      </c>
      <c r="E7" s="30">
        <v>0.27100000000000002</v>
      </c>
      <c r="F7" s="31">
        <f t="shared" si="0"/>
        <v>4607</v>
      </c>
      <c r="G7" s="31">
        <f t="shared" si="1"/>
        <v>136000</v>
      </c>
      <c r="H7" s="31">
        <f t="shared" si="2"/>
        <v>36856</v>
      </c>
    </row>
    <row r="8" spans="1:9" ht="25.5">
      <c r="A8" s="26">
        <v>5</v>
      </c>
      <c r="B8" s="27" t="s">
        <v>70</v>
      </c>
      <c r="C8" s="28">
        <v>0</v>
      </c>
      <c r="D8" s="29">
        <v>0.13</v>
      </c>
      <c r="E8" s="30">
        <v>0.27100000000000002</v>
      </c>
      <c r="F8" s="31">
        <f t="shared" si="0"/>
        <v>0</v>
      </c>
      <c r="G8" s="31">
        <f t="shared" si="1"/>
        <v>0</v>
      </c>
      <c r="H8" s="31">
        <f t="shared" si="2"/>
        <v>0</v>
      </c>
    </row>
    <row r="9" spans="1:9">
      <c r="A9" s="26">
        <v>6</v>
      </c>
      <c r="B9" s="27" t="s">
        <v>28</v>
      </c>
      <c r="C9" s="28">
        <v>8800</v>
      </c>
      <c r="D9" s="29">
        <v>0.13</v>
      </c>
      <c r="E9" s="30">
        <v>0.30199999999999999</v>
      </c>
      <c r="F9" s="31">
        <f t="shared" ref="F9" si="3">C9*E9</f>
        <v>2657.6</v>
      </c>
      <c r="G9" s="31">
        <f t="shared" si="1"/>
        <v>70400</v>
      </c>
      <c r="H9" s="31">
        <f t="shared" si="2"/>
        <v>21260.799999999999</v>
      </c>
    </row>
    <row r="10" spans="1:9" ht="25.5">
      <c r="A10" s="26">
        <v>7</v>
      </c>
      <c r="B10" s="27" t="s">
        <v>72</v>
      </c>
      <c r="C10" s="28">
        <v>28000</v>
      </c>
      <c r="D10" s="29"/>
      <c r="E10" s="30">
        <v>0.27100000000000002</v>
      </c>
      <c r="F10" s="31">
        <f>E10*C10</f>
        <v>7588.0000000000009</v>
      </c>
      <c r="G10" s="31">
        <f t="shared" si="1"/>
        <v>224000</v>
      </c>
      <c r="H10" s="31">
        <f t="shared" si="2"/>
        <v>60704.000000000007</v>
      </c>
    </row>
    <row r="11" spans="1:9">
      <c r="A11" s="6"/>
      <c r="B11" s="9"/>
      <c r="C11" s="28"/>
      <c r="D11" s="29"/>
      <c r="E11" s="30"/>
      <c r="F11" s="31"/>
      <c r="G11" s="32">
        <f>SUM(G4:G10)</f>
        <v>886400</v>
      </c>
      <c r="H11" s="32">
        <f>SUM(H4:H10)</f>
        <v>242396.79999999999</v>
      </c>
      <c r="I11" s="43"/>
    </row>
    <row r="12" spans="1:9" ht="21.75" customHeight="1">
      <c r="A12" s="6"/>
      <c r="B12" s="92"/>
      <c r="C12" s="92"/>
      <c r="D12" s="92"/>
      <c r="E12" s="92"/>
      <c r="F12" s="92"/>
      <c r="G12" s="92"/>
      <c r="H12" s="32">
        <f>G11+H11</f>
        <v>1128796.8</v>
      </c>
    </row>
    <row r="13" spans="1:9" ht="15" customHeight="1">
      <c r="A13" s="93" t="s">
        <v>75</v>
      </c>
      <c r="B13" s="94"/>
      <c r="C13" s="94"/>
      <c r="D13" s="94"/>
      <c r="E13" s="94"/>
      <c r="F13" s="94"/>
      <c r="G13" s="94"/>
      <c r="H13" s="94"/>
    </row>
    <row r="14" spans="1:9" ht="15" customHeight="1">
      <c r="A14" s="6"/>
      <c r="B14" s="6"/>
      <c r="C14" s="96" t="s">
        <v>77</v>
      </c>
      <c r="D14" s="97"/>
      <c r="E14" s="97"/>
      <c r="F14" s="97"/>
      <c r="G14" s="97"/>
      <c r="H14" s="98"/>
    </row>
    <row r="15" spans="1:9" ht="15" customHeight="1">
      <c r="A15" s="6"/>
      <c r="B15" s="6"/>
      <c r="C15" s="96" t="s">
        <v>88</v>
      </c>
      <c r="D15" s="97"/>
      <c r="E15" s="97"/>
      <c r="F15" s="97"/>
      <c r="G15" s="97" t="s">
        <v>87</v>
      </c>
      <c r="H15" s="98"/>
    </row>
    <row r="16" spans="1:9">
      <c r="A16" s="26">
        <v>1</v>
      </c>
      <c r="B16" s="27" t="s">
        <v>26</v>
      </c>
      <c r="C16" s="76">
        <f>513332+12047.3</f>
        <v>525379.30000000005</v>
      </c>
      <c r="D16" s="77"/>
      <c r="E16" s="77"/>
      <c r="F16" s="78"/>
      <c r="G16" s="76">
        <v>158665</v>
      </c>
      <c r="H16" s="78"/>
    </row>
    <row r="17" spans="1:9">
      <c r="A17" s="26">
        <v>2</v>
      </c>
      <c r="B17" s="27" t="s">
        <v>68</v>
      </c>
      <c r="C17" s="79"/>
      <c r="D17" s="80"/>
      <c r="E17" s="80"/>
      <c r="F17" s="81"/>
      <c r="G17" s="79"/>
      <c r="H17" s="81"/>
    </row>
    <row r="18" spans="1:9">
      <c r="A18" s="26">
        <v>3</v>
      </c>
      <c r="B18" s="27" t="s">
        <v>69</v>
      </c>
      <c r="C18" s="79"/>
      <c r="D18" s="80"/>
      <c r="E18" s="80"/>
      <c r="F18" s="81"/>
      <c r="G18" s="79"/>
      <c r="H18" s="81"/>
    </row>
    <row r="19" spans="1:9">
      <c r="A19" s="26">
        <v>4</v>
      </c>
      <c r="B19" s="27" t="s">
        <v>73</v>
      </c>
      <c r="C19" s="79"/>
      <c r="D19" s="80"/>
      <c r="E19" s="80"/>
      <c r="F19" s="81"/>
      <c r="G19" s="79"/>
      <c r="H19" s="81"/>
    </row>
    <row r="20" spans="1:9">
      <c r="A20" s="26">
        <v>5</v>
      </c>
      <c r="B20" s="27" t="s">
        <v>74</v>
      </c>
      <c r="C20" s="79"/>
      <c r="D20" s="80"/>
      <c r="E20" s="80"/>
      <c r="F20" s="81"/>
      <c r="G20" s="79"/>
      <c r="H20" s="81"/>
    </row>
    <row r="21" spans="1:9" ht="51" customHeight="1">
      <c r="A21" s="26">
        <v>6</v>
      </c>
      <c r="B21" s="27" t="s">
        <v>76</v>
      </c>
      <c r="C21" s="79"/>
      <c r="D21" s="80"/>
      <c r="E21" s="80"/>
      <c r="F21" s="81"/>
      <c r="G21" s="79"/>
      <c r="H21" s="81"/>
    </row>
    <row r="22" spans="1:9">
      <c r="A22" s="26">
        <v>7</v>
      </c>
      <c r="B22" s="27" t="s">
        <v>28</v>
      </c>
      <c r="C22" s="82"/>
      <c r="D22" s="83"/>
      <c r="E22" s="83"/>
      <c r="F22" s="84"/>
      <c r="G22" s="82"/>
      <c r="H22" s="84"/>
    </row>
    <row r="23" spans="1:9">
      <c r="B23" s="40"/>
      <c r="C23" s="85">
        <f>SUM(C16:H22)</f>
        <v>684044.3</v>
      </c>
      <c r="D23" s="86"/>
      <c r="E23" s="86"/>
      <c r="F23" s="86"/>
      <c r="G23" s="86"/>
      <c r="H23" s="87"/>
    </row>
    <row r="24" spans="1:9" ht="15.75" thickBot="1">
      <c r="G24" s="44">
        <f>G11-G10+C16</f>
        <v>1187779.3</v>
      </c>
      <c r="H24" s="44">
        <f>H11+G16</f>
        <v>401061.8</v>
      </c>
      <c r="I24" s="43"/>
    </row>
    <row r="25" spans="1:9" ht="30" customHeight="1" thickBot="1">
      <c r="A25" s="45"/>
      <c r="B25" s="46"/>
      <c r="C25" s="47"/>
      <c r="D25" s="48"/>
      <c r="E25" s="46"/>
      <c r="F25" s="49"/>
      <c r="G25" s="50"/>
      <c r="H25" s="51">
        <f>C23+H12</f>
        <v>1812841.1</v>
      </c>
    </row>
    <row r="26" spans="1:9" ht="12.75" customHeight="1">
      <c r="C26" s="18"/>
      <c r="D26" s="18"/>
      <c r="F26" s="18"/>
      <c r="G26" s="18"/>
    </row>
    <row r="27" spans="1:9" s="36" customFormat="1">
      <c r="C27" s="60"/>
      <c r="D27" s="61"/>
      <c r="F27" s="62"/>
      <c r="G27" s="62"/>
    </row>
    <row r="28" spans="1:9">
      <c r="A28" s="95" t="s">
        <v>92</v>
      </c>
      <c r="B28" s="95"/>
      <c r="C28" s="95"/>
      <c r="D28" s="95"/>
      <c r="E28" s="95"/>
      <c r="F28" s="95"/>
      <c r="G28" s="95"/>
      <c r="H28" s="59" t="s">
        <v>93</v>
      </c>
    </row>
  </sheetData>
  <mergeCells count="11">
    <mergeCell ref="A28:G28"/>
    <mergeCell ref="A1:H1"/>
    <mergeCell ref="A2:G2"/>
    <mergeCell ref="B12:G12"/>
    <mergeCell ref="A13:H13"/>
    <mergeCell ref="C14:H14"/>
    <mergeCell ref="C23:H23"/>
    <mergeCell ref="C16:F22"/>
    <mergeCell ref="G16:H22"/>
    <mergeCell ref="G15:H15"/>
    <mergeCell ref="C15:F15"/>
  </mergeCells>
  <pageMargins left="0.51181102362204722" right="0.51181102362204722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 1</vt:lpstr>
      <vt:lpstr>Штатка 1</vt:lpstr>
      <vt:lpstr>Смета 2</vt:lpstr>
      <vt:lpstr>Штатка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2018-05-16T13:05:12Z</dcterms:modified>
</cp:coreProperties>
</file>